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Mehmet\Desktop\"/>
    </mc:Choice>
  </mc:AlternateContent>
  <bookViews>
    <workbookView xWindow="0" yWindow="0" windowWidth="19365" windowHeight="909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E16" i="1"/>
  <c r="B21" i="1" l="1"/>
  <c r="I10" i="1" l="1"/>
  <c r="J9" i="1" l="1"/>
  <c r="E3" i="1" l="1"/>
  <c r="J10" i="1" l="1"/>
  <c r="J11" i="1" s="1"/>
  <c r="B9" i="1" l="1"/>
  <c r="B4" i="1" l="1"/>
  <c r="G3" i="1" l="1"/>
  <c r="B23" i="1"/>
  <c r="I9" i="1"/>
  <c r="I11" i="1" s="1"/>
  <c r="E6" i="1"/>
  <c r="K9" i="1" l="1"/>
  <c r="J15" i="1"/>
  <c r="E8" i="1"/>
  <c r="E11" i="1"/>
  <c r="E13" i="1" s="1"/>
</calcChain>
</file>

<file path=xl/sharedStrings.xml><?xml version="1.0" encoding="utf-8"?>
<sst xmlns="http://schemas.openxmlformats.org/spreadsheetml/2006/main" count="44" uniqueCount="43">
  <si>
    <t>Flachdach</t>
  </si>
  <si>
    <t>länge:</t>
  </si>
  <si>
    <t>breite:</t>
  </si>
  <si>
    <t>Fläche:</t>
  </si>
  <si>
    <t>Bitumenbahn-Rolle</t>
  </si>
  <si>
    <t>Breite:</t>
  </si>
  <si>
    <t>Länge:</t>
  </si>
  <si>
    <t>Überlappung:</t>
  </si>
  <si>
    <t>Fläche</t>
  </si>
  <si>
    <t>Stärke</t>
  </si>
  <si>
    <t>Preis</t>
  </si>
  <si>
    <t>Arbeiter</t>
  </si>
  <si>
    <t>Stundenlohn:</t>
  </si>
  <si>
    <t>Anzahl Arbeiter:</t>
  </si>
  <si>
    <t>Projekdauer</t>
  </si>
  <si>
    <t>Arbeitszeit insg.:</t>
  </si>
  <si>
    <t>Material</t>
  </si>
  <si>
    <t>Auswahl Stärke:</t>
  </si>
  <si>
    <t>Preis ausgewählte Stärke:</t>
  </si>
  <si>
    <t>Anzahl benötigter Rollen:</t>
  </si>
  <si>
    <t>Materialkosten Gesamt:</t>
  </si>
  <si>
    <t>Lohnkosten</t>
  </si>
  <si>
    <t>Materialkosten</t>
  </si>
  <si>
    <t>Lohnkosten pro Arbeiter:</t>
  </si>
  <si>
    <t xml:space="preserve">Lohnkosten Gesamt: </t>
  </si>
  <si>
    <t>Gesamtkosten</t>
  </si>
  <si>
    <t>ohne MwSt</t>
  </si>
  <si>
    <t>mit 19% MwSt.</t>
  </si>
  <si>
    <t>Gesamte Fläche an Bitumenbahn mit Überlappung</t>
  </si>
  <si>
    <t>Überlappung</t>
  </si>
  <si>
    <t>Anzahl</t>
  </si>
  <si>
    <t>parallel zu Breite</t>
  </si>
  <si>
    <t>parallel zu Länge</t>
  </si>
  <si>
    <t>Σ</t>
  </si>
  <si>
    <t>Reste</t>
  </si>
  <si>
    <t>Alle pro Rolle:</t>
  </si>
  <si>
    <t>Reststreifen</t>
  </si>
  <si>
    <t>1 Arbeiter/Rolle:</t>
  </si>
  <si>
    <t>Wie lange dauert das Projekt?</t>
  </si>
  <si>
    <t>Wie groß sind die Reste?</t>
  </si>
  <si>
    <t>Wie viel Material wird benötigt?</t>
  </si>
  <si>
    <t>Wie viel kostet die Maßnahme?</t>
  </si>
  <si>
    <t>MwSt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</si>
</sst>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0.00\ &quot;m&quot;"/>
    <numFmt numFmtId="165" formatCode="0.00\ \ &quot;m²&quot;"/>
    <numFmt numFmtId="166" formatCode="0.00\ &quot;mm&quot;"/>
    <numFmt numFmtId="167" formatCode="0.00\ &quot;€&quot;"/>
    <numFmt numFmtId="168" formatCode="0.00\ &quot;€/h&quot;"/>
    <numFmt numFmtId="169" formatCode="0.00\ &quot;h&quot;"/>
    <numFmt numFmtId="170" formatCode="#,##0.00\ &quot;€&quot;"/>
    <numFmt numFmtId="171" formatCode="0.00\ &quot;h/5m&quot;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166" fontId="1" fillId="2" borderId="1" xfId="0" applyNumberFormat="1" applyFont="1" applyFill="1" applyBorder="1"/>
    <xf numFmtId="167" fontId="1" fillId="2" borderId="1" xfId="0" applyNumberFormat="1" applyFont="1" applyFill="1" applyBorder="1"/>
    <xf numFmtId="165" fontId="1" fillId="7" borderId="1" xfId="0" applyNumberFormat="1" applyFont="1" applyFill="1" applyBorder="1"/>
    <xf numFmtId="169" fontId="1" fillId="2" borderId="1" xfId="0" applyNumberFormat="1" applyFont="1" applyFill="1" applyBorder="1"/>
    <xf numFmtId="0" fontId="1" fillId="7" borderId="1" xfId="0" applyFont="1" applyFill="1" applyBorder="1"/>
    <xf numFmtId="167" fontId="1" fillId="7" borderId="1" xfId="0" applyNumberFormat="1" applyFont="1" applyFill="1" applyBorder="1"/>
    <xf numFmtId="170" fontId="1" fillId="7" borderId="1" xfId="0" applyNumberFormat="1" applyFont="1" applyFill="1" applyBorder="1"/>
    <xf numFmtId="166" fontId="1" fillId="6" borderId="1" xfId="0" applyNumberFormat="1" applyFont="1" applyFill="1" applyBorder="1"/>
    <xf numFmtId="0" fontId="1" fillId="7" borderId="2" xfId="0" applyFont="1" applyFill="1" applyBorder="1"/>
    <xf numFmtId="168" fontId="1" fillId="2" borderId="1" xfId="0" applyNumberFormat="1" applyFont="1" applyFill="1" applyBorder="1"/>
    <xf numFmtId="164" fontId="1" fillId="2" borderId="1" xfId="0" applyNumberFormat="1" applyFont="1" applyFill="1" applyBorder="1"/>
    <xf numFmtId="171" fontId="1" fillId="7" borderId="1" xfId="0" applyNumberFormat="1" applyFont="1" applyFill="1" applyBorder="1"/>
    <xf numFmtId="164" fontId="1" fillId="8" borderId="1" xfId="0" applyNumberFormat="1" applyFont="1" applyFill="1" applyBorder="1"/>
    <xf numFmtId="169" fontId="1" fillId="9" borderId="1" xfId="0" applyNumberFormat="1" applyFont="1" applyFill="1" applyBorder="1"/>
    <xf numFmtId="167" fontId="1" fillId="4" borderId="1" xfId="0" applyNumberFormat="1" applyFont="1" applyFill="1" applyBorder="1"/>
    <xf numFmtId="0" fontId="1" fillId="10" borderId="1" xfId="0" applyFont="1" applyFill="1" applyBorder="1"/>
    <xf numFmtId="0" fontId="1" fillId="0" borderId="1" xfId="0" applyFont="1" applyBorder="1" applyAlignment="1"/>
    <xf numFmtId="9" fontId="1" fillId="0" borderId="1" xfId="0" applyNumberFormat="1" applyFont="1" applyBorder="1" applyAlignment="1"/>
    <xf numFmtId="0" fontId="1" fillId="4" borderId="0" xfId="0" applyFont="1" applyFill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5" fontId="1" fillId="7" borderId="1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291354</xdr:colOff>
      <xdr:row>1</xdr:row>
      <xdr:rowOff>78442</xdr:rowOff>
    </xdr:from>
    <xdr:to>
      <xdr:col>15</xdr:col>
      <xdr:colOff>188556</xdr:colOff>
      <xdr:row>19</xdr:row>
      <xdr:rowOff>171554</xdr:rowOff>
    </xdr:to>
    <xdr:pic>
      <xdr:nvPicPr>
        <xdr:cNvPr id="2" name="Grafik 1">
          <a:extLst/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60089" y="268942"/>
          <a:ext cx="2216820" cy="35669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L32"/>
  <sheetViews>
    <sheetView tabSelected="1" topLeftCell="B1" zoomScale="85" zoomScaleNormal="85" workbookViewId="0">
      <selection activeCell="F21" sqref="F21"/>
    </sheetView>
  </sheetViews>
  <sheetFormatPr baseColWidth="10" defaultColWidth="11.5703125" defaultRowHeight="15" x14ac:dyDescent="0.2"/>
  <cols>
    <col min="1" max="1" width="18.5703125" style="1" customWidth="1"/>
    <col min="2" max="2" width="14.28515625" style="1" customWidth="1"/>
    <col min="3" max="3" width="11.5703125" style="1"/>
    <col min="4" max="4" width="28.28515625" style="1" customWidth="1"/>
    <col min="5" max="7" width="11.5703125" style="1"/>
    <col min="8" max="8" width="27" style="1" customWidth="1"/>
    <col min="9" max="16384" width="11.5703125" style="1"/>
  </cols>
  <sheetData>
    <row r="1" spans="1:12" x14ac:dyDescent="0.2">
      <c r="A1" s="28" t="s">
        <v>0</v>
      </c>
      <c r="B1" s="29"/>
      <c r="D1" s="25" t="s">
        <v>16</v>
      </c>
      <c r="E1" s="25"/>
    </row>
    <row r="2" spans="1:12" x14ac:dyDescent="0.2">
      <c r="A2" s="3" t="s">
        <v>1</v>
      </c>
      <c r="B2" s="16">
        <v>6</v>
      </c>
      <c r="C2" s="2"/>
      <c r="D2" s="3" t="s">
        <v>17</v>
      </c>
      <c r="E2" s="13">
        <v>6</v>
      </c>
      <c r="G2" s="30" t="s">
        <v>28</v>
      </c>
      <c r="H2" s="30"/>
      <c r="I2" s="30"/>
      <c r="J2" s="30"/>
      <c r="K2" s="30"/>
    </row>
    <row r="3" spans="1:12" x14ac:dyDescent="0.2">
      <c r="A3" s="3" t="s">
        <v>2</v>
      </c>
      <c r="B3" s="16">
        <v>3.5</v>
      </c>
      <c r="D3" s="4" t="s">
        <v>18</v>
      </c>
      <c r="E3" s="11">
        <f>VLOOKUP(E2,A12:B14,2)</f>
        <v>32.5</v>
      </c>
      <c r="G3" s="36">
        <f>SUM(J11,B4)</f>
        <v>23.18888888888889</v>
      </c>
      <c r="H3" s="36"/>
      <c r="I3" s="36"/>
      <c r="J3" s="36"/>
      <c r="K3" s="36"/>
    </row>
    <row r="4" spans="1:12" x14ac:dyDescent="0.2">
      <c r="A4" s="4" t="s">
        <v>3</v>
      </c>
      <c r="B4" s="8">
        <f>B2*B3</f>
        <v>21</v>
      </c>
      <c r="G4" s="36"/>
      <c r="H4" s="36"/>
      <c r="I4" s="36"/>
      <c r="J4" s="36"/>
      <c r="K4" s="36"/>
    </row>
    <row r="5" spans="1:12" x14ac:dyDescent="0.2">
      <c r="A5" s="28" t="s">
        <v>4</v>
      </c>
      <c r="B5" s="29"/>
      <c r="D5" s="25" t="s">
        <v>22</v>
      </c>
      <c r="E5" s="25"/>
    </row>
    <row r="6" spans="1:12" x14ac:dyDescent="0.2">
      <c r="A6" s="3" t="s">
        <v>5</v>
      </c>
      <c r="B6" s="16">
        <v>1</v>
      </c>
      <c r="D6" s="4" t="s">
        <v>19</v>
      </c>
      <c r="E6" s="21">
        <f>ROUNDUP((B4/((B6-B8)*(B7-B8))),0)</f>
        <v>5</v>
      </c>
    </row>
    <row r="7" spans="1:12" x14ac:dyDescent="0.2">
      <c r="A7" s="3" t="s">
        <v>6</v>
      </c>
      <c r="B7" s="16">
        <v>5</v>
      </c>
      <c r="D7" s="26"/>
      <c r="E7" s="27"/>
      <c r="G7" s="31" t="s">
        <v>29</v>
      </c>
      <c r="H7" s="31"/>
      <c r="I7" s="32" t="s">
        <v>30</v>
      </c>
      <c r="J7" s="31" t="s">
        <v>8</v>
      </c>
      <c r="K7" s="31" t="s">
        <v>34</v>
      </c>
      <c r="L7" s="31"/>
    </row>
    <row r="8" spans="1:12" x14ac:dyDescent="0.2">
      <c r="A8" s="3" t="s">
        <v>7</v>
      </c>
      <c r="B8" s="16">
        <v>0.1</v>
      </c>
      <c r="D8" s="4" t="s">
        <v>20</v>
      </c>
      <c r="E8" s="12">
        <f>E6*E3</f>
        <v>162.5</v>
      </c>
      <c r="G8" s="31"/>
      <c r="H8" s="31"/>
      <c r="I8" s="32"/>
      <c r="J8" s="31"/>
      <c r="K8" s="31"/>
      <c r="L8" s="31"/>
    </row>
    <row r="9" spans="1:12" x14ac:dyDescent="0.2">
      <c r="A9" s="4" t="s">
        <v>3</v>
      </c>
      <c r="B9" s="8">
        <f>B6*B7</f>
        <v>5</v>
      </c>
      <c r="G9" s="33" t="s">
        <v>31</v>
      </c>
      <c r="H9" s="33"/>
      <c r="I9" s="14">
        <f>ROUNDDOWN(((B4/B7)/B6),0)</f>
        <v>4</v>
      </c>
      <c r="J9" s="8">
        <f>(B3/(B6-B8))-B3</f>
        <v>0.38888888888888884</v>
      </c>
      <c r="K9" s="36">
        <f>(E6*B9)-G3</f>
        <v>1.81111111111111</v>
      </c>
      <c r="L9" s="36"/>
    </row>
    <row r="10" spans="1:12" x14ac:dyDescent="0.2">
      <c r="D10" s="25" t="s">
        <v>21</v>
      </c>
      <c r="E10" s="25"/>
      <c r="G10" s="33" t="s">
        <v>32</v>
      </c>
      <c r="H10" s="33"/>
      <c r="I10" s="14">
        <f>ROUNDDOWN((B3/(B6-B8)),0)</f>
        <v>3</v>
      </c>
      <c r="J10" s="8">
        <f>B2*B8*I10</f>
        <v>1.8000000000000003</v>
      </c>
      <c r="K10" s="36"/>
      <c r="L10" s="36"/>
    </row>
    <row r="11" spans="1:12" ht="18.75" x14ac:dyDescent="0.3">
      <c r="A11" s="5" t="s">
        <v>9</v>
      </c>
      <c r="B11" s="5" t="s">
        <v>10</v>
      </c>
      <c r="D11" s="4" t="s">
        <v>23</v>
      </c>
      <c r="E11" s="11">
        <f>B23*B18</f>
        <v>110.71428571428571</v>
      </c>
      <c r="G11" s="34" t="s">
        <v>33</v>
      </c>
      <c r="H11" s="35"/>
      <c r="I11" s="10">
        <f>I9+I10</f>
        <v>7</v>
      </c>
      <c r="J11" s="8">
        <f>J9+J10</f>
        <v>2.1888888888888891</v>
      </c>
      <c r="K11" s="36"/>
      <c r="L11" s="36"/>
    </row>
    <row r="12" spans="1:12" x14ac:dyDescent="0.2">
      <c r="A12" s="6">
        <v>4</v>
      </c>
      <c r="B12" s="7">
        <v>22.5</v>
      </c>
      <c r="D12" s="26"/>
      <c r="E12" s="27"/>
    </row>
    <row r="13" spans="1:12" x14ac:dyDescent="0.2">
      <c r="A13" s="6">
        <v>5</v>
      </c>
      <c r="B13" s="7">
        <v>27.5</v>
      </c>
      <c r="D13" s="4" t="s">
        <v>24</v>
      </c>
      <c r="E13" s="11">
        <f>E11*B17</f>
        <v>221.42857142857142</v>
      </c>
    </row>
    <row r="14" spans="1:12" x14ac:dyDescent="0.2">
      <c r="A14" s="6">
        <v>6</v>
      </c>
      <c r="B14" s="7">
        <v>32.5</v>
      </c>
    </row>
    <row r="15" spans="1:12" x14ac:dyDescent="0.2">
      <c r="D15" s="25" t="s">
        <v>25</v>
      </c>
      <c r="E15" s="25"/>
      <c r="H15" s="41" t="s">
        <v>36</v>
      </c>
      <c r="I15" s="41"/>
      <c r="J15" s="18">
        <f>(B7*E6)-((B2*(ROUNDDOWN((B4/B6)/B7,0))+(B8*(ROUNDDOWN((B4/B6)/B7,0)))))</f>
        <v>0.60000000000000142</v>
      </c>
    </row>
    <row r="16" spans="1:12" x14ac:dyDescent="0.2">
      <c r="A16" s="24" t="s">
        <v>11</v>
      </c>
      <c r="B16" s="24"/>
      <c r="D16" s="4" t="s">
        <v>26</v>
      </c>
      <c r="E16" s="20">
        <f>E13+E8</f>
        <v>383.92857142857144</v>
      </c>
    </row>
    <row r="17" spans="1:10" x14ac:dyDescent="0.2">
      <c r="A17" s="3" t="s">
        <v>13</v>
      </c>
      <c r="B17" s="3">
        <v>2</v>
      </c>
      <c r="D17" s="22" t="s">
        <v>42</v>
      </c>
      <c r="E17" s="23">
        <v>0.19</v>
      </c>
      <c r="H17" s="37" t="s">
        <v>38</v>
      </c>
      <c r="I17" s="37"/>
      <c r="J17" s="37"/>
    </row>
    <row r="18" spans="1:10" x14ac:dyDescent="0.2">
      <c r="A18" s="3" t="s">
        <v>12</v>
      </c>
      <c r="B18" s="15">
        <v>46.5</v>
      </c>
      <c r="D18" s="4" t="s">
        <v>27</v>
      </c>
      <c r="E18" s="20">
        <f>E16+E16*E17</f>
        <v>456.875</v>
      </c>
      <c r="H18" s="38" t="s">
        <v>41</v>
      </c>
      <c r="I18" s="38"/>
      <c r="J18" s="38"/>
    </row>
    <row r="19" spans="1:10" x14ac:dyDescent="0.2">
      <c r="H19" s="39" t="s">
        <v>40</v>
      </c>
      <c r="I19" s="39"/>
      <c r="J19" s="39"/>
    </row>
    <row r="20" spans="1:10" x14ac:dyDescent="0.2">
      <c r="A20" s="24" t="s">
        <v>14</v>
      </c>
      <c r="B20" s="24"/>
      <c r="H20" s="40" t="s">
        <v>39</v>
      </c>
      <c r="I20" s="40"/>
      <c r="J20" s="40"/>
    </row>
    <row r="21" spans="1:10" x14ac:dyDescent="0.2">
      <c r="A21" s="3" t="s">
        <v>35</v>
      </c>
      <c r="B21" s="17">
        <f>B22/B17</f>
        <v>0.5</v>
      </c>
    </row>
    <row r="22" spans="1:10" x14ac:dyDescent="0.2">
      <c r="A22" s="3" t="s">
        <v>37</v>
      </c>
      <c r="B22" s="9">
        <v>1</v>
      </c>
    </row>
    <row r="23" spans="1:10" x14ac:dyDescent="0.2">
      <c r="A23" s="4" t="s">
        <v>15</v>
      </c>
      <c r="B23" s="19">
        <f>B21*(B4/((B6-B8)*(B7-B8)))</f>
        <v>2.3809523809523809</v>
      </c>
    </row>
    <row r="30" spans="1:10" ht="15.6" customHeight="1" x14ac:dyDescent="0.2"/>
    <row r="32" spans="1:10" ht="15.6" customHeight="1" x14ac:dyDescent="0.2"/>
  </sheetData>
  <mergeCells count="25">
    <mergeCell ref="H17:J17"/>
    <mergeCell ref="H18:J18"/>
    <mergeCell ref="H19:J19"/>
    <mergeCell ref="H20:J20"/>
    <mergeCell ref="H15:I15"/>
    <mergeCell ref="G11:H11"/>
    <mergeCell ref="K7:L8"/>
    <mergeCell ref="K9:L11"/>
    <mergeCell ref="G3:K4"/>
    <mergeCell ref="G10:H10"/>
    <mergeCell ref="G2:K2"/>
    <mergeCell ref="G7:H8"/>
    <mergeCell ref="I7:I8"/>
    <mergeCell ref="J7:J8"/>
    <mergeCell ref="G9:H9"/>
    <mergeCell ref="A20:B20"/>
    <mergeCell ref="D1:E1"/>
    <mergeCell ref="D5:E5"/>
    <mergeCell ref="D10:E10"/>
    <mergeCell ref="D15:E15"/>
    <mergeCell ref="D12:E12"/>
    <mergeCell ref="D7:E7"/>
    <mergeCell ref="A1:B1"/>
    <mergeCell ref="A5:B5"/>
    <mergeCell ref="A16:B16"/>
  </mergeCells>
  <dataValidations disablePrompts="1" count="1">
    <dataValidation type="list" allowBlank="1" showInputMessage="1" showErrorMessage="1" sqref="E2">
      <formula1>$A$12:$A$14</formula1>
    </dataValidation>
  </dataValidations>
  <pageMargins left="0.7" right="0.7" top="0.78740157499999996" bottom="0.78740157499999996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azad</cp:lastModifiedBy>
  <dcterms:created xsi:type="dcterms:W3CDTF">2017-01-18T07:55:51Z</dcterms:created>
  <dcterms:modified xsi:type="dcterms:W3CDTF">2017-02-01T19:07:03Z</dcterms:modified>
</cp:coreProperties>
</file>